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00" windowHeight="5895" activeTab="1"/>
  </bookViews>
  <sheets>
    <sheet name="Qui 12007" sheetId="1" r:id="rId1"/>
    <sheet name="Qui 22007" sheetId="2" r:id="rId2"/>
  </sheets>
  <definedNames/>
  <calcPr fullCalcOnLoad="1"/>
</workbook>
</file>

<file path=xl/sharedStrings.xml><?xml version="1.0" encoding="utf-8"?>
<sst xmlns="http://schemas.openxmlformats.org/spreadsheetml/2006/main" count="198" uniqueCount="167">
  <si>
    <t>CÄNG TY CÄØ PHÁÖN IN SGK HOAÌ PHAÏT</t>
  </si>
  <si>
    <t>BAÏO CAÏO TAÌI CHÊNH TOÏM TÀÕT</t>
  </si>
  <si>
    <t>STT</t>
  </si>
  <si>
    <t>NÄÜI DUNG</t>
  </si>
  <si>
    <t>SÄÚ DÆ ÂÁÖU KYÌ</t>
  </si>
  <si>
    <t>SÄÚ DÆ CUÄÚI KYÌ</t>
  </si>
  <si>
    <t>I.A. BAÍNG CÁN ÂÄÚI KÃÚ TOAÏN</t>
  </si>
  <si>
    <t>Tiãön màût</t>
  </si>
  <si>
    <t xml:space="preserve">Caïc khoaín âáöu tæ taìi chênh ngàõn haûn </t>
  </si>
  <si>
    <t>Caïc khoaín phaíi thu</t>
  </si>
  <si>
    <t>Haìng täön kho</t>
  </si>
  <si>
    <t>Taìi saín cäú âënh vaì âáöu tæ taìi chênh daìi haûn</t>
  </si>
  <si>
    <t>II</t>
  </si>
  <si>
    <t>I</t>
  </si>
  <si>
    <t>Taìi saín læu âäüng vaì âáöu tæ ngàõn haûn</t>
  </si>
  <si>
    <t>Taìi saín cäú âënh</t>
  </si>
  <si>
    <t>- Giaï trë hao moìn luyî kãú TSCÂ hæîu hçnh</t>
  </si>
  <si>
    <t>- Nguyãn giaï TSCÂ hæîu hçnh</t>
  </si>
  <si>
    <t>- Nguyãn giaï TSCÂ vä hçnh</t>
  </si>
  <si>
    <t>Caïc khoaín âáöu tæ taìi chênh daìi haûn</t>
  </si>
  <si>
    <t>Chi phê XDCB dåî dang</t>
  </si>
  <si>
    <t>Caïc khoaín kyï quyî kyï cæåüc daìi haûn</t>
  </si>
  <si>
    <t>Caïc chi phê khaïc</t>
  </si>
  <si>
    <t>Täøng cäüng taìi saín</t>
  </si>
  <si>
    <t>Nåü phaíi traí</t>
  </si>
  <si>
    <t>Nåü ngàõn haûn</t>
  </si>
  <si>
    <t>Nåü daìi haûn</t>
  </si>
  <si>
    <t>Nåü khaïc</t>
  </si>
  <si>
    <t>Nguäön väún chuí såí hæîu</t>
  </si>
  <si>
    <t>Nguäön väún vaì quyî</t>
  </si>
  <si>
    <t>- Nguäön väún kinh doanh</t>
  </si>
  <si>
    <t>- Cäø phiãúu quyî</t>
  </si>
  <si>
    <t>- Thàûng dæ väún</t>
  </si>
  <si>
    <t>- Caïc quyî</t>
  </si>
  <si>
    <t>- Låüi nhuáûn chæa phán phäúi</t>
  </si>
  <si>
    <t>Nguäön kinh phê</t>
  </si>
  <si>
    <t>Täøng nguäön väún</t>
  </si>
  <si>
    <t>II. A. KÃÚT QUAÍ HOAÛT ÂÄÜNG SAÍN XUÁÚT KINH DOANH</t>
  </si>
  <si>
    <t>CHÈ TIÃU</t>
  </si>
  <si>
    <t>KYÌ BAÏO CAÏO</t>
  </si>
  <si>
    <t>Doanh thu baïn haìng vaì dëch vuû</t>
  </si>
  <si>
    <t>Caïc khoaín giaím træì</t>
  </si>
  <si>
    <t>Doanh thu thuáön vãö baïn haìng vaì dëch vuû</t>
  </si>
  <si>
    <t>Giaï väún haìng baïn</t>
  </si>
  <si>
    <t>LN gäüp vãö baïn haìng vaì cung cáúp dëch vuû</t>
  </si>
  <si>
    <t>Doanh thu hoaût âäüng âáöu tæ taìi chênh</t>
  </si>
  <si>
    <t>Chi phê tæì hoaût âäüng âáöu tæ taìi chênh</t>
  </si>
  <si>
    <t>Låüi nhuáûn tæì hoaût âäüng âáöu tæ taìi chênh</t>
  </si>
  <si>
    <t>Chê phê baïn haìng</t>
  </si>
  <si>
    <t>Chi phê quaín lê doanh nghiãûp</t>
  </si>
  <si>
    <t>Doanh thu khaïc</t>
  </si>
  <si>
    <t>Låüi nhuáûn khaïc</t>
  </si>
  <si>
    <t>Låüi nhuáûn træåïc thuãú</t>
  </si>
  <si>
    <t>Thuãú thu nháûp phaíi näüp</t>
  </si>
  <si>
    <t>Låüi nhuáûn sau thuãú</t>
  </si>
  <si>
    <t>Thu nháûp trãn mäùi cäø phiãúu</t>
  </si>
  <si>
    <t>Cäø tæïc trãn mäùi cäø phiãúu</t>
  </si>
  <si>
    <t>KÇ BAÏO CAÏO</t>
  </si>
  <si>
    <t>Chi phê khaïc</t>
  </si>
  <si>
    <t>III. CAÏC CHÈ TIÃU TAÌI CHÊNH CÅ BAÍN</t>
  </si>
  <si>
    <t>KÇ TRÆÅÏC</t>
  </si>
  <si>
    <t>Cå cáúu taìi saín</t>
  </si>
  <si>
    <t>- Taìi saín cäú âënh/Täøng taìi saín</t>
  </si>
  <si>
    <t xml:space="preserve">- Taìi saín læu âäüng/Täøng taìi saín </t>
  </si>
  <si>
    <t>Cå cáúu nguäön väún</t>
  </si>
  <si>
    <t>- Nåü phaíi traí/Täøng nguäön väún</t>
  </si>
  <si>
    <t>- Nguäön väún chuí såí hæîu</t>
  </si>
  <si>
    <t>Khaí nàng thanh toaïn</t>
  </si>
  <si>
    <t>- Khaí nàng thanh toaïn nhanh</t>
  </si>
  <si>
    <t>- Khaí nàng thanh toaïn hiãûn haình</t>
  </si>
  <si>
    <t>Tè suáút låüi nhuáûn</t>
  </si>
  <si>
    <t>- Tè suáút låüi nhuáûn træåïc thuãú/Täøng taìi saín</t>
  </si>
  <si>
    <t>- Tè suáút låüi nhuáûn sau thuãú/Doanh thu thuáön</t>
  </si>
  <si>
    <t>Taìi saín læu âäüng khaïc</t>
  </si>
  <si>
    <t>Chi phê traí træåïc daìi haûn</t>
  </si>
  <si>
    <t>III</t>
  </si>
  <si>
    <t>IV</t>
  </si>
  <si>
    <t>V</t>
  </si>
  <si>
    <t>VI</t>
  </si>
  <si>
    <t>LUYÎ KÃÚ</t>
  </si>
  <si>
    <t>Caïc quyî</t>
  </si>
  <si>
    <t>Coìn laûi</t>
  </si>
  <si>
    <t>- Tè suáút låüi nhuáûn sau thuãú/Nguäön väún chuí såí hæîu</t>
  </si>
  <si>
    <t>QUÊ 1 NÀM 2007</t>
  </si>
  <si>
    <t>Âaì Nàông, ngaìy 20 thaïng 7 nàm 2007</t>
  </si>
  <si>
    <t>GIAÏM ÂÄÚC</t>
  </si>
  <si>
    <t>PHAN QUANG THÁN</t>
  </si>
  <si>
    <t>CÔNG TY CỔ PHẦN IN SGK HOÀ PHÁT</t>
  </si>
  <si>
    <t>BÁO CÁO TÀI CHÍNH TÓM TẮT</t>
  </si>
  <si>
    <t>QUÍ 2 NĂM 2007</t>
  </si>
  <si>
    <t>I.A. BẢNG CÂN ĐỐI KẾ TOÁN</t>
  </si>
  <si>
    <t>SỐ DƯ ĐẦU KỲ</t>
  </si>
  <si>
    <t>SỐ DƯ CUỐI KỲ</t>
  </si>
  <si>
    <t>NỘI DUNG</t>
  </si>
  <si>
    <t>Tài sản lưu động và đầu tư ngắn hạn</t>
  </si>
  <si>
    <t>Tiền mặt</t>
  </si>
  <si>
    <t xml:space="preserve">Các khoản đầu tư tài chính ngắn hạn </t>
  </si>
  <si>
    <t>Các khoản phải thu</t>
  </si>
  <si>
    <t>Hàng tồn kho</t>
  </si>
  <si>
    <t>Tài sản lưu động khác</t>
  </si>
  <si>
    <t>Tài sản cố định và đầu tư tài chính dài hạn</t>
  </si>
  <si>
    <t>Tài sản cố định</t>
  </si>
  <si>
    <t>- Nguyên giá TSCĐ hữu hình</t>
  </si>
  <si>
    <t>- Giá trị hao mòn luỹ kế TSCĐ hữu hình</t>
  </si>
  <si>
    <t>- Nguyên giá TSCĐ vô hình</t>
  </si>
  <si>
    <t>Các khoản đầu tư tài chính dài hạn</t>
  </si>
  <si>
    <t>Chi phí XDCB dỡ dang</t>
  </si>
  <si>
    <t>Các khoản ký quỹ ký cược dài hạn</t>
  </si>
  <si>
    <t>Chi phí trả trước dài hạn</t>
  </si>
  <si>
    <t>Các chi phí khác</t>
  </si>
  <si>
    <t>Tổng cộng tài sản</t>
  </si>
  <si>
    <t>Nợ phải trả</t>
  </si>
  <si>
    <t>Nợ ngắn hạn</t>
  </si>
  <si>
    <t>Nợ dài hạn</t>
  </si>
  <si>
    <t>Nợ khác</t>
  </si>
  <si>
    <t>Nguồn vốn chủ sở hữu</t>
  </si>
  <si>
    <t>Nguồn vốn và quỹ</t>
  </si>
  <si>
    <t>- Nguồn vốn kinh doanh</t>
  </si>
  <si>
    <t>- Cổ phiếu quỹ</t>
  </si>
  <si>
    <t>- Thặng dư vốn</t>
  </si>
  <si>
    <t>- Các quỹ</t>
  </si>
  <si>
    <t>- Lợi nhuận chưa phân phối</t>
  </si>
  <si>
    <t>Nguồn kinh phí</t>
  </si>
  <si>
    <t>Tổng nguồn vốn</t>
  </si>
  <si>
    <t>II. A. KẾT QUẢ HOẠT ĐỘNG SẢN XUẤT KINH DOANH</t>
  </si>
  <si>
    <t>KỲ BÁO CÁO</t>
  </si>
  <si>
    <t>LUỸ KẾ</t>
  </si>
  <si>
    <t>CHỈ TIÊU</t>
  </si>
  <si>
    <t>Doanh thu bán hàng và dịch vụ</t>
  </si>
  <si>
    <t>Các khoản giảm trừ</t>
  </si>
  <si>
    <t>Doanh thu thuần về bán hàng và dịch vụ</t>
  </si>
  <si>
    <t>Giá vốn hàng bán</t>
  </si>
  <si>
    <t>LN gộp về bán hàng và cung cấp dịch vụ</t>
  </si>
  <si>
    <t>Doanh thu hoạt động đầu tư tài chính</t>
  </si>
  <si>
    <t>Chi phí từ hoạt động đầu tư tài chính</t>
  </si>
  <si>
    <t>Lợi nhuận từ hoạt động đầu tư tài chính</t>
  </si>
  <si>
    <t>Chí phí bán hàng</t>
  </si>
  <si>
    <t>Chi phí quản lí doanh nghiệp</t>
  </si>
  <si>
    <t>Doanh thu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</si>
  <si>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</si>
  <si>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</si>
  <si>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</si>
  <si>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</si>
  <si>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</si>
  <si>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</si>
  <si>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Các quỹ</t>
  </si>
  <si>
    <t>Còn lại</t>
  </si>
  <si>
    <t>Cổ tức trên mỗi cổ phiếu</t>
  </si>
  <si>
    <t>III. CÁC CHỈ TIÊU TÀI CHÍNH CƠ BẢN</t>
  </si>
  <si>
    <t>KÌ TRƯỚC</t>
  </si>
  <si>
    <t>KÌ BÁO CÁO</t>
  </si>
  <si>
    <t>Cơ cấu tài sản</t>
  </si>
  <si>
    <t>- Tài sản cố định/Tổng tài sản</t>
  </si>
  <si>
    <t xml:space="preserve">- Tài sản lưu động/Tổng tài sản </t>
  </si>
  <si>
    <t>Cơ cấu nguồn vốn</t>
  </si>
  <si>
    <t>- Nợ phải trả/Tổng nguồn vốn</t>
  </si>
  <si>
    <t>- Nguồn vốn chủ sở hữu</t>
  </si>
  <si>
    <t>Khả năng thanh toán</t>
  </si>
  <si>
    <t>- Khả năng thanh toán nhanh</t>
  </si>
  <si>
    <t>- Khả năng thanh toán hiện hành</t>
  </si>
  <si>
    <t>Tỉ suất lợi nhuận</t>
  </si>
  <si>
    <t>- Tỉ suất lợi nhuận trước thuế/Tổng tài sản</t>
  </si>
  <si>
    <t>- Tỉ suất lợi nhuận sau thuế/Doanh thu thuần</t>
  </si>
  <si>
    <t>- Tỉ suất lợi nhuận sau thuế/Nguồn vốn chủ sở hữu</t>
  </si>
  <si>
    <t>Đà Nẵng, ngày 20 tháng 7 năm 2007</t>
  </si>
  <si>
    <t>GIÁM ĐỐC</t>
  </si>
  <si>
    <t>PHAN QUANG THÂN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</si>
</sst>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8">
    <font>
      <sz val="12"/>
      <name val="Times New Roman"/>
      <family val="0"/>
    </font>
    <font>
      <sz val="12"/>
      <name val="VNhelvetica"/>
      <family val="2"/>
    </font>
    <font>
      <b/>
      <sz val="12"/>
      <name val="VNhelvetica"/>
      <family val="2"/>
    </font>
    <font>
      <sz val="14"/>
      <name val="VNhelvetica"/>
      <family val="2"/>
    </font>
    <font>
      <b/>
      <sz val="16"/>
      <name val="VNhelvetica"/>
      <family val="2"/>
    </font>
    <font>
      <sz val="8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 quotePrefix="1">
      <alignment/>
    </xf>
    <xf numFmtId="0" fontId="1" fillId="0" borderId="3" xfId="0" applyFont="1" applyBorder="1" applyAlignment="1" quotePrefix="1">
      <alignment horizontal="left" indent="2"/>
    </xf>
    <xf numFmtId="0" fontId="1" fillId="0" borderId="4" xfId="0" applyFont="1" applyBorder="1" applyAlignment="1" quotePrefix="1">
      <alignment horizontal="left" indent="2"/>
    </xf>
    <xf numFmtId="10" fontId="1" fillId="0" borderId="3" xfId="19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0" fontId="1" fillId="0" borderId="4" xfId="19" applyNumberFormat="1" applyFont="1" applyBorder="1" applyAlignment="1">
      <alignment/>
    </xf>
    <xf numFmtId="10" fontId="1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5" xfId="0" applyFont="1" applyBorder="1" applyAlignment="1" quotePrefix="1">
      <alignment horizontal="left" indent="2"/>
    </xf>
    <xf numFmtId="10" fontId="1" fillId="0" borderId="5" xfId="19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1" fillId="0" borderId="3" xfId="19" applyNumberFormat="1" applyFont="1" applyBorder="1" applyAlignment="1">
      <alignment/>
    </xf>
    <xf numFmtId="4" fontId="1" fillId="0" borderId="4" xfId="19" applyNumberFormat="1" applyFont="1" applyBorder="1" applyAlignment="1">
      <alignment/>
    </xf>
    <xf numFmtId="10" fontId="1" fillId="0" borderId="2" xfId="19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 indent="2"/>
    </xf>
    <xf numFmtId="0" fontId="0" fillId="0" borderId="4" xfId="0" applyNumberFormat="1" applyFont="1" applyBorder="1" applyAlignment="1">
      <alignment horizontal="left" indent="2"/>
    </xf>
    <xf numFmtId="0" fontId="0" fillId="0" borderId="5" xfId="0" applyNumberFormat="1" applyFont="1" applyBorder="1" applyAlignment="1">
      <alignment horizontal="left" indent="2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1</xdr:col>
      <xdr:colOff>2838450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33400" y="1714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58">
      <selection activeCell="C64" sqref="C64"/>
    </sheetView>
  </sheetViews>
  <sheetFormatPr defaultColWidth="9.00390625" defaultRowHeight="15.75"/>
  <cols>
    <col min="1" max="1" width="6.375" style="2" customWidth="1"/>
    <col min="2" max="2" width="46.00390625" style="1" customWidth="1"/>
    <col min="3" max="3" width="19.25390625" style="14" customWidth="1"/>
    <col min="4" max="4" width="20.875" style="14" customWidth="1"/>
    <col min="5" max="5" width="15.125" style="1" bestFit="1" customWidth="1"/>
    <col min="6" max="16384" width="9.00390625" style="1" customWidth="1"/>
  </cols>
  <sheetData>
    <row r="1" ht="15">
      <c r="B1" s="3" t="s">
        <v>0</v>
      </c>
    </row>
    <row r="2" ht="15">
      <c r="A2" s="3"/>
    </row>
    <row r="3" spans="1:4" s="51" customFormat="1" ht="20.25">
      <c r="A3" s="84" t="s">
        <v>1</v>
      </c>
      <c r="B3" s="84"/>
      <c r="C3" s="84"/>
      <c r="D3" s="84"/>
    </row>
    <row r="4" spans="1:4" s="51" customFormat="1" ht="20.25">
      <c r="A4" s="84" t="s">
        <v>83</v>
      </c>
      <c r="B4" s="84"/>
      <c r="C4" s="84"/>
      <c r="D4" s="84"/>
    </row>
    <row r="5" ht="15">
      <c r="A5" s="3"/>
    </row>
    <row r="6" ht="15.75">
      <c r="A6" s="13" t="s">
        <v>6</v>
      </c>
    </row>
    <row r="8" spans="1:4" s="2" customFormat="1" ht="15">
      <c r="A8" s="4" t="s">
        <v>2</v>
      </c>
      <c r="B8" s="4" t="s">
        <v>3</v>
      </c>
      <c r="C8" s="15" t="s">
        <v>4</v>
      </c>
      <c r="D8" s="15" t="s">
        <v>5</v>
      </c>
    </row>
    <row r="9" spans="1:4" ht="15.75">
      <c r="A9" s="5" t="s">
        <v>13</v>
      </c>
      <c r="B9" s="6" t="s">
        <v>14</v>
      </c>
      <c r="C9" s="19">
        <f>SUM(C10:C14)</f>
        <v>8817225781</v>
      </c>
      <c r="D9" s="19">
        <f>SUM(D10:D14)</f>
        <v>13270528305</v>
      </c>
    </row>
    <row r="10" spans="1:4" ht="15">
      <c r="A10" s="12">
        <v>1</v>
      </c>
      <c r="B10" s="8" t="s">
        <v>7</v>
      </c>
      <c r="C10" s="16">
        <v>1136421260</v>
      </c>
      <c r="D10" s="16">
        <f>5077934607-4000000000</f>
        <v>1077934607</v>
      </c>
    </row>
    <row r="11" spans="1:4" ht="15">
      <c r="A11" s="12">
        <v>2</v>
      </c>
      <c r="B11" s="8" t="s">
        <v>8</v>
      </c>
      <c r="C11" s="16">
        <v>4500000000</v>
      </c>
      <c r="D11" s="16">
        <v>4000000000</v>
      </c>
    </row>
    <row r="12" spans="1:4" ht="15">
      <c r="A12" s="12">
        <v>3</v>
      </c>
      <c r="B12" s="8" t="s">
        <v>9</v>
      </c>
      <c r="C12" s="16">
        <v>408634096</v>
      </c>
      <c r="D12" s="16">
        <v>4030622190</v>
      </c>
    </row>
    <row r="13" spans="1:4" ht="15">
      <c r="A13" s="12">
        <v>4</v>
      </c>
      <c r="B13" s="8" t="s">
        <v>10</v>
      </c>
      <c r="C13" s="16">
        <v>2769037244</v>
      </c>
      <c r="D13" s="16">
        <v>3969071004</v>
      </c>
    </row>
    <row r="14" spans="1:4" ht="15">
      <c r="A14" s="12">
        <v>5</v>
      </c>
      <c r="B14" s="8" t="s">
        <v>73</v>
      </c>
      <c r="C14" s="16">
        <v>3133181</v>
      </c>
      <c r="D14" s="16">
        <v>192900504</v>
      </c>
    </row>
    <row r="15" spans="1:4" ht="15.75">
      <c r="A15" s="7" t="s">
        <v>12</v>
      </c>
      <c r="B15" s="8" t="s">
        <v>11</v>
      </c>
      <c r="C15" s="18">
        <f>+C16+C21+C22+C23+C25</f>
        <v>8479471469</v>
      </c>
      <c r="D15" s="18">
        <f>+D16+D21+D22+D23+D25</f>
        <v>8457990142</v>
      </c>
    </row>
    <row r="16" spans="1:4" ht="15">
      <c r="A16" s="7">
        <v>1</v>
      </c>
      <c r="B16" s="8" t="s">
        <v>15</v>
      </c>
      <c r="C16" s="16">
        <f>+C17+C18+C19</f>
        <v>8137471469</v>
      </c>
      <c r="D16" s="16">
        <f>+D17+D18+D19</f>
        <v>8115990142</v>
      </c>
    </row>
    <row r="17" spans="1:4" ht="15">
      <c r="A17" s="7"/>
      <c r="B17" s="9" t="s">
        <v>17</v>
      </c>
      <c r="C17" s="16">
        <v>18578691254</v>
      </c>
      <c r="D17" s="16">
        <v>18578691254</v>
      </c>
    </row>
    <row r="18" spans="1:5" ht="15">
      <c r="A18" s="7"/>
      <c r="B18" s="9" t="s">
        <v>16</v>
      </c>
      <c r="C18" s="16">
        <v>-11050359785</v>
      </c>
      <c r="D18" s="16">
        <v>-11769822162</v>
      </c>
      <c r="E18" s="14"/>
    </row>
    <row r="19" spans="1:4" ht="15">
      <c r="A19" s="7"/>
      <c r="B19" s="9" t="s">
        <v>18</v>
      </c>
      <c r="C19" s="16">
        <v>609140000</v>
      </c>
      <c r="D19" s="16">
        <v>1307121050</v>
      </c>
    </row>
    <row r="20" spans="1:4" ht="15">
      <c r="A20" s="7"/>
      <c r="B20" s="9" t="s">
        <v>16</v>
      </c>
      <c r="C20" s="16">
        <v>0</v>
      </c>
      <c r="D20" s="16">
        <v>0</v>
      </c>
    </row>
    <row r="21" spans="1:4" ht="15">
      <c r="A21" s="7">
        <v>2</v>
      </c>
      <c r="B21" s="8" t="s">
        <v>19</v>
      </c>
      <c r="C21" s="16">
        <v>342000000</v>
      </c>
      <c r="D21" s="16">
        <v>342000000</v>
      </c>
    </row>
    <row r="22" spans="1:4" ht="15">
      <c r="A22" s="7">
        <v>3</v>
      </c>
      <c r="B22" s="8" t="s">
        <v>20</v>
      </c>
      <c r="C22" s="16">
        <v>0</v>
      </c>
      <c r="D22" s="16">
        <v>0</v>
      </c>
    </row>
    <row r="23" spans="1:4" ht="15">
      <c r="A23" s="7">
        <v>4</v>
      </c>
      <c r="B23" s="8" t="s">
        <v>21</v>
      </c>
      <c r="C23" s="16">
        <v>0</v>
      </c>
      <c r="D23" s="16">
        <v>0</v>
      </c>
    </row>
    <row r="24" spans="1:4" ht="15">
      <c r="A24" s="7">
        <v>5</v>
      </c>
      <c r="B24" s="8" t="s">
        <v>74</v>
      </c>
      <c r="C24" s="16">
        <v>0</v>
      </c>
      <c r="D24" s="16">
        <v>0</v>
      </c>
    </row>
    <row r="25" spans="1:4" ht="15">
      <c r="A25" s="7">
        <v>6</v>
      </c>
      <c r="B25" s="8" t="s">
        <v>22</v>
      </c>
      <c r="C25" s="16">
        <v>0</v>
      </c>
      <c r="D25" s="16">
        <v>0</v>
      </c>
    </row>
    <row r="26" spans="1:4" s="23" customFormat="1" ht="15.75">
      <c r="A26" s="24" t="s">
        <v>75</v>
      </c>
      <c r="B26" s="25" t="s">
        <v>23</v>
      </c>
      <c r="C26" s="18">
        <f>+C15+C9</f>
        <v>17296697250</v>
      </c>
      <c r="D26" s="18">
        <f>+D15+D9</f>
        <v>21728518447</v>
      </c>
    </row>
    <row r="27" spans="1:4" ht="15">
      <c r="A27" s="7" t="s">
        <v>76</v>
      </c>
      <c r="B27" s="8" t="s">
        <v>24</v>
      </c>
      <c r="C27" s="16">
        <f>SUM(C28:C30)</f>
        <v>3366981526</v>
      </c>
      <c r="D27" s="16">
        <f>SUM(D28:D30)</f>
        <v>7665204407</v>
      </c>
    </row>
    <row r="28" spans="1:4" ht="15">
      <c r="A28" s="7">
        <v>1</v>
      </c>
      <c r="B28" s="8" t="s">
        <v>25</v>
      </c>
      <c r="C28" s="16">
        <v>3325344794</v>
      </c>
      <c r="D28" s="16">
        <v>7623567675</v>
      </c>
    </row>
    <row r="29" spans="1:4" ht="15">
      <c r="A29" s="7">
        <v>2</v>
      </c>
      <c r="B29" s="8" t="s">
        <v>26</v>
      </c>
      <c r="C29" s="16">
        <v>41636732</v>
      </c>
      <c r="D29" s="16">
        <v>41636732</v>
      </c>
    </row>
    <row r="30" spans="1:4" ht="15">
      <c r="A30" s="7">
        <v>3</v>
      </c>
      <c r="B30" s="8" t="s">
        <v>27</v>
      </c>
      <c r="C30" s="16">
        <v>0</v>
      </c>
      <c r="D30" s="16">
        <v>0</v>
      </c>
    </row>
    <row r="31" spans="1:4" ht="15">
      <c r="A31" s="7" t="s">
        <v>77</v>
      </c>
      <c r="B31" s="8" t="s">
        <v>28</v>
      </c>
      <c r="C31" s="16">
        <f>+C32+C39</f>
        <v>13929715724</v>
      </c>
      <c r="D31" s="16">
        <f>+D32+D39</f>
        <v>14063314040</v>
      </c>
    </row>
    <row r="32" spans="1:4" ht="15">
      <c r="A32" s="7">
        <v>1</v>
      </c>
      <c r="B32" s="8" t="s">
        <v>29</v>
      </c>
      <c r="C32" s="16">
        <f>SUM(C33:C38)</f>
        <v>13808775591</v>
      </c>
      <c r="D32" s="16">
        <f>SUM(D33:D38)</f>
        <v>14012227123</v>
      </c>
    </row>
    <row r="33" spans="1:4" ht="15">
      <c r="A33" s="7"/>
      <c r="B33" s="9" t="s">
        <v>30</v>
      </c>
      <c r="C33" s="16">
        <v>9000000000</v>
      </c>
      <c r="D33" s="16">
        <v>9000000000</v>
      </c>
    </row>
    <row r="34" spans="1:4" ht="15">
      <c r="A34" s="7"/>
      <c r="B34" s="9" t="s">
        <v>31</v>
      </c>
      <c r="C34" s="16">
        <v>0</v>
      </c>
      <c r="D34" s="16">
        <v>0</v>
      </c>
    </row>
    <row r="35" spans="1:4" ht="15">
      <c r="A35" s="10"/>
      <c r="B35" s="43" t="s">
        <v>32</v>
      </c>
      <c r="C35" s="17">
        <v>0</v>
      </c>
      <c r="D35" s="17">
        <v>0</v>
      </c>
    </row>
    <row r="36" spans="1:4" s="2" customFormat="1" ht="15">
      <c r="A36" s="4" t="s">
        <v>2</v>
      </c>
      <c r="B36" s="4" t="s">
        <v>3</v>
      </c>
      <c r="C36" s="15" t="s">
        <v>4</v>
      </c>
      <c r="D36" s="15" t="s">
        <v>5</v>
      </c>
    </row>
    <row r="37" spans="1:4" ht="15">
      <c r="A37" s="7"/>
      <c r="B37" s="9" t="s">
        <v>33</v>
      </c>
      <c r="C37" s="16">
        <f>1652405701+395977348</f>
        <v>2048383049</v>
      </c>
      <c r="D37" s="16">
        <f>1728355920+426357435</f>
        <v>2154713355</v>
      </c>
    </row>
    <row r="38" spans="1:4" ht="15">
      <c r="A38" s="7"/>
      <c r="B38" s="9" t="s">
        <v>34</v>
      </c>
      <c r="C38" s="16">
        <v>2760392542</v>
      </c>
      <c r="D38" s="16">
        <v>2857513768</v>
      </c>
    </row>
    <row r="39" spans="1:4" ht="15">
      <c r="A39" s="7">
        <v>2</v>
      </c>
      <c r="B39" s="8" t="s">
        <v>35</v>
      </c>
      <c r="C39" s="16">
        <v>120940133</v>
      </c>
      <c r="D39" s="16">
        <v>51086917</v>
      </c>
    </row>
    <row r="40" spans="1:4" s="23" customFormat="1" ht="15.75">
      <c r="A40" s="20" t="s">
        <v>78</v>
      </c>
      <c r="B40" s="21" t="s">
        <v>36</v>
      </c>
      <c r="C40" s="22">
        <f>+C31+C27</f>
        <v>17296697250</v>
      </c>
      <c r="D40" s="22">
        <f>+D31+D27</f>
        <v>21728518447</v>
      </c>
    </row>
    <row r="41" spans="1:4" s="23" customFormat="1" ht="15.75">
      <c r="A41" s="26"/>
      <c r="B41" s="27"/>
      <c r="C41" s="28"/>
      <c r="D41" s="28"/>
    </row>
    <row r="42" ht="26.25" customHeight="1">
      <c r="A42" s="13" t="s">
        <v>37</v>
      </c>
    </row>
    <row r="43" ht="26.25" customHeight="1">
      <c r="A43" s="3"/>
    </row>
    <row r="44" spans="1:4" s="41" customFormat="1" ht="15.75">
      <c r="A44" s="39" t="s">
        <v>2</v>
      </c>
      <c r="B44" s="39" t="s">
        <v>38</v>
      </c>
      <c r="C44" s="40" t="s">
        <v>39</v>
      </c>
      <c r="D44" s="40" t="s">
        <v>79</v>
      </c>
    </row>
    <row r="45" spans="1:4" ht="15">
      <c r="A45" s="29">
        <v>1</v>
      </c>
      <c r="B45" s="30" t="s">
        <v>40</v>
      </c>
      <c r="C45" s="31">
        <v>8307114452</v>
      </c>
      <c r="D45" s="31">
        <f>+C45</f>
        <v>8307114452</v>
      </c>
    </row>
    <row r="46" spans="1:4" ht="15">
      <c r="A46" s="7">
        <v>2</v>
      </c>
      <c r="B46" s="8" t="s">
        <v>41</v>
      </c>
      <c r="C46" s="16">
        <v>0</v>
      </c>
      <c r="D46" s="16">
        <v>0</v>
      </c>
    </row>
    <row r="47" spans="1:4" ht="15">
      <c r="A47" s="7">
        <v>3</v>
      </c>
      <c r="B47" s="8" t="s">
        <v>42</v>
      </c>
      <c r="C47" s="16">
        <f>+C45-C46</f>
        <v>8307114452</v>
      </c>
      <c r="D47" s="16">
        <f>+D45-D46</f>
        <v>8307114452</v>
      </c>
    </row>
    <row r="48" spans="1:4" ht="15">
      <c r="A48" s="7">
        <v>4</v>
      </c>
      <c r="B48" s="8" t="s">
        <v>43</v>
      </c>
      <c r="C48" s="16">
        <v>7010464798</v>
      </c>
      <c r="D48" s="16">
        <f>+C48</f>
        <v>7010464798</v>
      </c>
    </row>
    <row r="49" spans="1:4" ht="15">
      <c r="A49" s="7">
        <v>5</v>
      </c>
      <c r="B49" s="8" t="s">
        <v>44</v>
      </c>
      <c r="C49" s="16">
        <f>+C47-C48</f>
        <v>1296649654</v>
      </c>
      <c r="D49" s="16">
        <f>+D47-D48</f>
        <v>1296649654</v>
      </c>
    </row>
    <row r="50" spans="1:4" ht="15">
      <c r="A50" s="7">
        <v>6</v>
      </c>
      <c r="B50" s="8" t="s">
        <v>45</v>
      </c>
      <c r="C50" s="16">
        <v>83862553</v>
      </c>
      <c r="D50" s="16">
        <f>+C50</f>
        <v>83862553</v>
      </c>
    </row>
    <row r="51" spans="1:4" ht="15">
      <c r="A51" s="7">
        <v>7</v>
      </c>
      <c r="B51" s="8" t="s">
        <v>46</v>
      </c>
      <c r="C51" s="16">
        <v>0</v>
      </c>
      <c r="D51" s="16">
        <v>0</v>
      </c>
    </row>
    <row r="52" spans="1:4" ht="15">
      <c r="A52" s="7">
        <v>8</v>
      </c>
      <c r="B52" s="8" t="s">
        <v>47</v>
      </c>
      <c r="C52" s="16">
        <f>+C50-C51</f>
        <v>83862553</v>
      </c>
      <c r="D52" s="16">
        <f>+D50-D51</f>
        <v>83862553</v>
      </c>
    </row>
    <row r="53" spans="1:4" ht="15">
      <c r="A53" s="7">
        <v>9</v>
      </c>
      <c r="B53" s="8" t="s">
        <v>48</v>
      </c>
      <c r="C53" s="16">
        <v>28623060</v>
      </c>
      <c r="D53" s="16">
        <f>+C53</f>
        <v>28623060</v>
      </c>
    </row>
    <row r="54" spans="1:4" ht="15">
      <c r="A54" s="7">
        <v>10</v>
      </c>
      <c r="B54" s="8" t="s">
        <v>49</v>
      </c>
      <c r="C54" s="16">
        <v>591903563</v>
      </c>
      <c r="D54" s="16">
        <f>+C54</f>
        <v>591903563</v>
      </c>
    </row>
    <row r="55" spans="1:4" ht="15">
      <c r="A55" s="7">
        <v>11</v>
      </c>
      <c r="B55" s="8" t="s">
        <v>50</v>
      </c>
      <c r="C55" s="16">
        <v>0</v>
      </c>
      <c r="D55" s="16">
        <f>+C55</f>
        <v>0</v>
      </c>
    </row>
    <row r="56" spans="1:4" ht="15">
      <c r="A56" s="7">
        <v>12</v>
      </c>
      <c r="B56" s="8" t="s">
        <v>58</v>
      </c>
      <c r="C56" s="16">
        <v>483399</v>
      </c>
      <c r="D56" s="16">
        <f>+C56</f>
        <v>483399</v>
      </c>
    </row>
    <row r="57" spans="1:4" ht="15">
      <c r="A57" s="7">
        <v>13</v>
      </c>
      <c r="B57" s="8" t="s">
        <v>51</v>
      </c>
      <c r="C57" s="16">
        <f>+C55-C56</f>
        <v>-483399</v>
      </c>
      <c r="D57" s="16">
        <f>+D55-D56</f>
        <v>-483399</v>
      </c>
    </row>
    <row r="58" spans="1:4" ht="15">
      <c r="A58" s="7">
        <v>14</v>
      </c>
      <c r="B58" s="8" t="s">
        <v>52</v>
      </c>
      <c r="C58" s="16">
        <f>+C49+C52-C53-C54+C57</f>
        <v>759502185</v>
      </c>
      <c r="D58" s="16">
        <f>+D49+D52-D53-D54+D57</f>
        <v>759502185</v>
      </c>
    </row>
    <row r="59" spans="1:4" ht="15">
      <c r="A59" s="7">
        <v>15</v>
      </c>
      <c r="B59" s="8" t="s">
        <v>53</v>
      </c>
      <c r="C59" s="16">
        <f>+C58*0.2</f>
        <v>151900437</v>
      </c>
      <c r="D59" s="16">
        <f>+D58*0.2</f>
        <v>151900437</v>
      </c>
    </row>
    <row r="60" spans="1:4" ht="15">
      <c r="A60" s="7">
        <v>16</v>
      </c>
      <c r="B60" s="8" t="s">
        <v>54</v>
      </c>
      <c r="C60" s="16">
        <f>+C58-C59</f>
        <v>607601748</v>
      </c>
      <c r="D60" s="16">
        <f>+D58-D59</f>
        <v>607601748</v>
      </c>
    </row>
    <row r="61" spans="1:5" ht="15">
      <c r="A61" s="7">
        <v>17</v>
      </c>
      <c r="B61" s="8" t="s">
        <v>55</v>
      </c>
      <c r="C61" s="16">
        <f>+C60/900000</f>
        <v>675.1130533333334</v>
      </c>
      <c r="D61" s="16">
        <f>+D60/900000</f>
        <v>675.1130533333334</v>
      </c>
      <c r="E61" s="52"/>
    </row>
    <row r="62" spans="1:4" ht="14.25" customHeight="1" hidden="1">
      <c r="A62" s="36"/>
      <c r="B62" s="37" t="s">
        <v>80</v>
      </c>
      <c r="C62" s="38">
        <f>+C60*0.3</f>
        <v>182280524.4</v>
      </c>
      <c r="D62" s="38">
        <f>+D60*0.3</f>
        <v>182280524.4</v>
      </c>
    </row>
    <row r="63" spans="1:4" ht="18" customHeight="1" hidden="1">
      <c r="A63" s="36"/>
      <c r="B63" s="37" t="s">
        <v>81</v>
      </c>
      <c r="C63" s="38">
        <f>+C60-C62</f>
        <v>425321223.6</v>
      </c>
      <c r="D63" s="38">
        <f>+D60-D62</f>
        <v>425321223.6</v>
      </c>
    </row>
    <row r="64" spans="1:4" ht="15">
      <c r="A64" s="10">
        <v>18</v>
      </c>
      <c r="B64" s="11" t="s">
        <v>56</v>
      </c>
      <c r="C64" s="17">
        <f>+C63/900000</f>
        <v>472.57913733333334</v>
      </c>
      <c r="D64" s="17">
        <f>+D63/900000</f>
        <v>472.57913733333334</v>
      </c>
    </row>
    <row r="65" spans="1:4" ht="15">
      <c r="A65" s="33"/>
      <c r="B65" s="34"/>
      <c r="C65" s="35"/>
      <c r="D65" s="35"/>
    </row>
    <row r="66" ht="15.75">
      <c r="A66" s="13" t="s">
        <v>59</v>
      </c>
    </row>
    <row r="67" ht="15">
      <c r="A67" s="3"/>
    </row>
    <row r="68" spans="1:4" ht="15">
      <c r="A68" s="4" t="s">
        <v>2</v>
      </c>
      <c r="B68" s="32" t="s">
        <v>38</v>
      </c>
      <c r="C68" s="15" t="s">
        <v>60</v>
      </c>
      <c r="D68" s="4" t="s">
        <v>57</v>
      </c>
    </row>
    <row r="69" spans="1:4" ht="15">
      <c r="A69" s="29">
        <v>1</v>
      </c>
      <c r="B69" s="30" t="s">
        <v>61</v>
      </c>
      <c r="C69" s="31"/>
      <c r="D69" s="31"/>
    </row>
    <row r="70" spans="1:4" ht="15">
      <c r="A70" s="7"/>
      <c r="B70" s="44" t="s">
        <v>62</v>
      </c>
      <c r="C70" s="46">
        <f>+C15/C26</f>
        <v>0.4902364507189371</v>
      </c>
      <c r="D70" s="46">
        <f>+D15/D26</f>
        <v>0.3892575631712144</v>
      </c>
    </row>
    <row r="71" spans="1:4" ht="15">
      <c r="A71" s="10"/>
      <c r="B71" s="45" t="s">
        <v>63</v>
      </c>
      <c r="C71" s="48">
        <f>+C9/C26</f>
        <v>0.5097635492810629</v>
      </c>
      <c r="D71" s="48">
        <f>+D9/D26</f>
        <v>0.6107424368287856</v>
      </c>
    </row>
    <row r="72" spans="1:4" ht="15">
      <c r="A72" s="4">
        <v>2</v>
      </c>
      <c r="B72" s="32" t="s">
        <v>64</v>
      </c>
      <c r="C72" s="55"/>
      <c r="D72" s="55"/>
    </row>
    <row r="73" spans="1:4" ht="15">
      <c r="A73" s="4" t="s">
        <v>2</v>
      </c>
      <c r="B73" s="32" t="s">
        <v>38</v>
      </c>
      <c r="C73" s="15" t="s">
        <v>60</v>
      </c>
      <c r="D73" s="4" t="s">
        <v>57</v>
      </c>
    </row>
    <row r="74" spans="1:4" ht="15">
      <c r="A74" s="29"/>
      <c r="B74" s="53" t="s">
        <v>65</v>
      </c>
      <c r="C74" s="54">
        <f>+C27/C40</f>
        <v>0.19466037228581312</v>
      </c>
      <c r="D74" s="54">
        <f>+D27/D40</f>
        <v>0.35277160869006763</v>
      </c>
    </row>
    <row r="75" spans="1:5" ht="15">
      <c r="A75" s="10"/>
      <c r="B75" s="45" t="s">
        <v>66</v>
      </c>
      <c r="C75" s="48">
        <f>+C31/C40</f>
        <v>0.8053396277141869</v>
      </c>
      <c r="D75" s="48">
        <f>+D31/D40</f>
        <v>0.6472283913099324</v>
      </c>
      <c r="E75" s="49"/>
    </row>
    <row r="76" spans="1:4" ht="15">
      <c r="A76" s="29">
        <v>3</v>
      </c>
      <c r="B76" s="30" t="s">
        <v>67</v>
      </c>
      <c r="C76" s="31"/>
      <c r="D76" s="31"/>
    </row>
    <row r="77" spans="1:4" ht="15">
      <c r="A77" s="7"/>
      <c r="B77" s="44" t="s">
        <v>68</v>
      </c>
      <c r="C77" s="50">
        <f>+C10/C27</f>
        <v>0.33751930363279337</v>
      </c>
      <c r="D77" s="50">
        <v>0.66</v>
      </c>
    </row>
    <row r="78" spans="1:4" ht="15">
      <c r="A78" s="10"/>
      <c r="B78" s="45" t="s">
        <v>69</v>
      </c>
      <c r="C78" s="47">
        <f>+C9/C27</f>
        <v>2.6187330440968983</v>
      </c>
      <c r="D78" s="47">
        <f>+D9/D27</f>
        <v>1.731268678612291</v>
      </c>
    </row>
    <row r="79" spans="1:4" ht="15">
      <c r="A79" s="29">
        <v>4</v>
      </c>
      <c r="B79" s="30" t="s">
        <v>70</v>
      </c>
      <c r="C79" s="31"/>
      <c r="D79" s="31"/>
    </row>
    <row r="80" spans="1:4" ht="15">
      <c r="A80" s="7"/>
      <c r="B80" s="44" t="s">
        <v>71</v>
      </c>
      <c r="C80" s="46">
        <f>+(-31331813)/C26</f>
        <v>-0.0018114332781074723</v>
      </c>
      <c r="D80" s="46">
        <f>+D58/D26</f>
        <v>0.03495416343514495</v>
      </c>
    </row>
    <row r="81" spans="1:4" ht="15">
      <c r="A81" s="7"/>
      <c r="B81" s="44" t="s">
        <v>72</v>
      </c>
      <c r="C81" s="46">
        <f>+(-31331813*0.8)/1441783848</f>
        <v>-0.017385026496704103</v>
      </c>
      <c r="D81" s="46">
        <f>+D60/D47</f>
        <v>0.07314233498416714</v>
      </c>
    </row>
    <row r="82" spans="1:4" ht="15">
      <c r="A82" s="10"/>
      <c r="B82" s="45" t="s">
        <v>82</v>
      </c>
      <c r="C82" s="48">
        <f>+(-31331813*0.8)/C31</f>
        <v>-0.001799422967176125</v>
      </c>
      <c r="D82" s="48">
        <f>+D60/D31</f>
        <v>0.04320473440839127</v>
      </c>
    </row>
    <row r="84" ht="15">
      <c r="C84" s="42" t="s">
        <v>84</v>
      </c>
    </row>
    <row r="85" ht="15">
      <c r="C85" s="42" t="s">
        <v>85</v>
      </c>
    </row>
    <row r="86" ht="15">
      <c r="C86" s="42"/>
    </row>
    <row r="87" ht="15">
      <c r="C87" s="42"/>
    </row>
    <row r="88" ht="15">
      <c r="C88" s="42"/>
    </row>
    <row r="89" ht="15">
      <c r="C89" s="42"/>
    </row>
    <row r="90" ht="15">
      <c r="C90" s="14" t="s">
        <v>86</v>
      </c>
    </row>
  </sheetData>
  <mergeCells count="2">
    <mergeCell ref="A3:D3"/>
    <mergeCell ref="A4:D4"/>
  </mergeCells>
  <printOptions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55">
      <selection activeCell="C65" sqref="C65"/>
    </sheetView>
  </sheetViews>
  <sheetFormatPr defaultColWidth="9.00390625" defaultRowHeight="15.75"/>
  <cols>
    <col min="1" max="1" width="6.375" style="2" customWidth="1"/>
    <col min="2" max="2" width="44.75390625" style="1" customWidth="1"/>
    <col min="3" max="4" width="20.875" style="14" customWidth="1"/>
    <col min="5" max="16384" width="9.00390625" style="1" customWidth="1"/>
  </cols>
  <sheetData>
    <row r="1" ht="15.75">
      <c r="B1" s="60" t="s">
        <v>87</v>
      </c>
    </row>
    <row r="2" ht="15">
      <c r="A2" s="3"/>
    </row>
    <row r="3" spans="1:4" s="51" customFormat="1" ht="20.25">
      <c r="A3" s="87" t="s">
        <v>88</v>
      </c>
      <c r="B3" s="84"/>
      <c r="C3" s="84"/>
      <c r="D3" s="84"/>
    </row>
    <row r="4" spans="1:4" s="51" customFormat="1" ht="20.25">
      <c r="A4" s="87" t="s">
        <v>89</v>
      </c>
      <c r="B4" s="84"/>
      <c r="C4" s="84"/>
      <c r="D4" s="84"/>
    </row>
    <row r="5" ht="15">
      <c r="A5" s="3"/>
    </row>
    <row r="6" ht="15.75">
      <c r="A6" s="61" t="s">
        <v>90</v>
      </c>
    </row>
    <row r="8" spans="1:4" s="2" customFormat="1" ht="15.75">
      <c r="A8" s="63" t="s">
        <v>2</v>
      </c>
      <c r="B8" s="62" t="s">
        <v>93</v>
      </c>
      <c r="C8" s="62" t="s">
        <v>91</v>
      </c>
      <c r="D8" s="62" t="s">
        <v>92</v>
      </c>
    </row>
    <row r="9" spans="1:4" ht="15.75">
      <c r="A9" s="64" t="s">
        <v>13</v>
      </c>
      <c r="B9" s="67" t="s">
        <v>94</v>
      </c>
      <c r="C9" s="19">
        <f>SUM(C10:C14)</f>
        <v>13270528305</v>
      </c>
      <c r="D9" s="19">
        <f>SUM(D10:D14)</f>
        <v>10998163780</v>
      </c>
    </row>
    <row r="10" spans="1:4" ht="15.75">
      <c r="A10" s="12">
        <v>1</v>
      </c>
      <c r="B10" s="68" t="s">
        <v>95</v>
      </c>
      <c r="C10" s="16">
        <f>5077934607-4000000000</f>
        <v>1077934607</v>
      </c>
      <c r="D10" s="16">
        <v>313015034</v>
      </c>
    </row>
    <row r="11" spans="1:4" ht="15.75">
      <c r="A11" s="12">
        <v>2</v>
      </c>
      <c r="B11" s="68" t="s">
        <v>96</v>
      </c>
      <c r="C11" s="16">
        <v>4000000000</v>
      </c>
      <c r="D11" s="16">
        <v>3500000000</v>
      </c>
    </row>
    <row r="12" spans="1:4" ht="15.75">
      <c r="A12" s="12">
        <v>3</v>
      </c>
      <c r="B12" s="68" t="s">
        <v>97</v>
      </c>
      <c r="C12" s="16">
        <v>4030622190</v>
      </c>
      <c r="D12" s="16">
        <v>2193542233</v>
      </c>
    </row>
    <row r="13" spans="1:4" ht="15.75">
      <c r="A13" s="12">
        <v>4</v>
      </c>
      <c r="B13" s="68" t="s">
        <v>98</v>
      </c>
      <c r="C13" s="16">
        <v>3969071004</v>
      </c>
      <c r="D13" s="16">
        <v>4642688809</v>
      </c>
    </row>
    <row r="14" spans="1:4" ht="15.75">
      <c r="A14" s="12">
        <v>5</v>
      </c>
      <c r="B14" s="68" t="s">
        <v>99</v>
      </c>
      <c r="C14" s="16">
        <v>192900504</v>
      </c>
      <c r="D14" s="16">
        <v>348917704</v>
      </c>
    </row>
    <row r="15" spans="1:4" ht="15.75">
      <c r="A15" s="65" t="s">
        <v>12</v>
      </c>
      <c r="B15" s="68" t="s">
        <v>100</v>
      </c>
      <c r="C15" s="18">
        <f>+C16+C21+C22+C23+C25</f>
        <v>8457990142</v>
      </c>
      <c r="D15" s="18">
        <f>+D16+D21+D22+D23+D25</f>
        <v>7959451667</v>
      </c>
    </row>
    <row r="16" spans="1:4" ht="15.75">
      <c r="A16" s="7">
        <v>1</v>
      </c>
      <c r="B16" s="68" t="s">
        <v>101</v>
      </c>
      <c r="C16" s="16">
        <f>+C17+C18+C19</f>
        <v>8115990142</v>
      </c>
      <c r="D16" s="16">
        <f>+D17+D18+D19</f>
        <v>7306631855</v>
      </c>
    </row>
    <row r="17" spans="1:4" ht="15.75">
      <c r="A17" s="7"/>
      <c r="B17" s="68" t="s">
        <v>102</v>
      </c>
      <c r="C17" s="16">
        <v>18578691254</v>
      </c>
      <c r="D17" s="16">
        <v>18591164121</v>
      </c>
    </row>
    <row r="18" spans="1:4" ht="15.75">
      <c r="A18" s="7"/>
      <c r="B18" s="68" t="s">
        <v>103</v>
      </c>
      <c r="C18" s="16">
        <v>-11769822162</v>
      </c>
      <c r="D18" s="16">
        <v>-12591653316</v>
      </c>
    </row>
    <row r="19" spans="1:4" ht="15.75">
      <c r="A19" s="7"/>
      <c r="B19" s="68" t="s">
        <v>104</v>
      </c>
      <c r="C19" s="16">
        <v>1307121050</v>
      </c>
      <c r="D19" s="16">
        <v>1307121050</v>
      </c>
    </row>
    <row r="20" spans="1:4" ht="15.75">
      <c r="A20" s="7"/>
      <c r="B20" s="68" t="s">
        <v>103</v>
      </c>
      <c r="C20" s="16">
        <v>0</v>
      </c>
      <c r="D20" s="16">
        <v>0</v>
      </c>
    </row>
    <row r="21" spans="1:4" ht="15.75">
      <c r="A21" s="7">
        <v>2</v>
      </c>
      <c r="B21" s="68" t="s">
        <v>105</v>
      </c>
      <c r="C21" s="16">
        <v>342000000</v>
      </c>
      <c r="D21" s="16">
        <v>574819812</v>
      </c>
    </row>
    <row r="22" spans="1:4" ht="15.75">
      <c r="A22" s="7">
        <v>3</v>
      </c>
      <c r="B22" s="68" t="s">
        <v>106</v>
      </c>
      <c r="C22" s="16">
        <v>0</v>
      </c>
      <c r="D22" s="16">
        <v>78000000</v>
      </c>
    </row>
    <row r="23" spans="1:4" ht="15.75">
      <c r="A23" s="7">
        <v>4</v>
      </c>
      <c r="B23" s="68" t="s">
        <v>107</v>
      </c>
      <c r="C23" s="16">
        <v>0</v>
      </c>
      <c r="D23" s="16">
        <v>0</v>
      </c>
    </row>
    <row r="24" spans="1:4" ht="15.75">
      <c r="A24" s="7">
        <v>5</v>
      </c>
      <c r="B24" s="68" t="s">
        <v>108</v>
      </c>
      <c r="C24" s="16">
        <v>0</v>
      </c>
      <c r="D24" s="16">
        <v>0</v>
      </c>
    </row>
    <row r="25" spans="1:4" ht="15.75">
      <c r="A25" s="7">
        <v>6</v>
      </c>
      <c r="B25" s="68" t="s">
        <v>109</v>
      </c>
      <c r="C25" s="16">
        <v>0</v>
      </c>
      <c r="D25" s="16">
        <v>0</v>
      </c>
    </row>
    <row r="26" spans="1:4" s="23" customFormat="1" ht="15.75">
      <c r="A26" s="66" t="s">
        <v>75</v>
      </c>
      <c r="B26" s="69" t="s">
        <v>110</v>
      </c>
      <c r="C26" s="18">
        <f>+C15+C9</f>
        <v>21728518447</v>
      </c>
      <c r="D26" s="18">
        <f>+D15+D9</f>
        <v>18957615447</v>
      </c>
    </row>
    <row r="27" spans="1:4" ht="15.75">
      <c r="A27" s="65" t="s">
        <v>76</v>
      </c>
      <c r="B27" s="68" t="s">
        <v>111</v>
      </c>
      <c r="C27" s="16">
        <f>SUM(C28:C30)</f>
        <v>7665204407</v>
      </c>
      <c r="D27" s="16">
        <f>SUM(D28:D30)</f>
        <v>4268983629</v>
      </c>
    </row>
    <row r="28" spans="1:4" ht="15.75">
      <c r="A28" s="7">
        <v>1</v>
      </c>
      <c r="B28" s="68" t="s">
        <v>112</v>
      </c>
      <c r="C28" s="16">
        <v>7623567675</v>
      </c>
      <c r="D28" s="16">
        <v>4239883897</v>
      </c>
    </row>
    <row r="29" spans="1:4" ht="15.75">
      <c r="A29" s="7">
        <v>2</v>
      </c>
      <c r="B29" s="68" t="s">
        <v>113</v>
      </c>
      <c r="C29" s="16">
        <v>41636732</v>
      </c>
      <c r="D29" s="16">
        <v>29099732</v>
      </c>
    </row>
    <row r="30" spans="1:4" ht="15.75">
      <c r="A30" s="7">
        <v>3</v>
      </c>
      <c r="B30" s="68" t="s">
        <v>114</v>
      </c>
      <c r="C30" s="16">
        <v>0</v>
      </c>
      <c r="D30" s="16">
        <v>0</v>
      </c>
    </row>
    <row r="31" spans="1:4" ht="15.75">
      <c r="A31" s="65" t="s">
        <v>77</v>
      </c>
      <c r="B31" s="68" t="s">
        <v>115</v>
      </c>
      <c r="C31" s="16">
        <f>+C32+C39</f>
        <v>14063314040</v>
      </c>
      <c r="D31" s="16">
        <f>+D32+D39</f>
        <v>14688631818</v>
      </c>
    </row>
    <row r="32" spans="1:4" ht="15.75">
      <c r="A32" s="7">
        <v>1</v>
      </c>
      <c r="B32" s="68" t="s">
        <v>116</v>
      </c>
      <c r="C32" s="16">
        <f>SUM(C33:C38)</f>
        <v>14012227123</v>
      </c>
      <c r="D32" s="16">
        <f>SUM(D33:D38)</f>
        <v>14529948758</v>
      </c>
    </row>
    <row r="33" spans="1:4" ht="15.75">
      <c r="A33" s="7"/>
      <c r="B33" s="68" t="s">
        <v>117</v>
      </c>
      <c r="C33" s="16">
        <v>9000000000</v>
      </c>
      <c r="D33" s="16">
        <v>12600000000</v>
      </c>
    </row>
    <row r="34" spans="1:4" ht="15.75">
      <c r="A34" s="7"/>
      <c r="B34" s="68" t="s">
        <v>118</v>
      </c>
      <c r="C34" s="16">
        <v>0</v>
      </c>
      <c r="D34" s="16">
        <v>0</v>
      </c>
    </row>
    <row r="35" spans="1:4" ht="15.75">
      <c r="A35" s="10"/>
      <c r="B35" s="70" t="s">
        <v>119</v>
      </c>
      <c r="C35" s="17">
        <v>0</v>
      </c>
      <c r="D35" s="17">
        <v>0</v>
      </c>
    </row>
    <row r="36" spans="1:4" s="2" customFormat="1" ht="15.75">
      <c r="A36" s="63" t="s">
        <v>2</v>
      </c>
      <c r="B36" s="62" t="s">
        <v>93</v>
      </c>
      <c r="C36" s="62" t="s">
        <v>91</v>
      </c>
      <c r="D36" s="62" t="s">
        <v>92</v>
      </c>
    </row>
    <row r="37" spans="1:4" ht="15.75">
      <c r="A37" s="7"/>
      <c r="B37" s="68" t="s">
        <v>120</v>
      </c>
      <c r="C37" s="16">
        <f>1728355920+426357435</f>
        <v>2154713355</v>
      </c>
      <c r="D37" s="16">
        <f>150083176+455168805</f>
        <v>605251981</v>
      </c>
    </row>
    <row r="38" spans="1:4" ht="15.75">
      <c r="A38" s="7"/>
      <c r="B38" s="68" t="s">
        <v>121</v>
      </c>
      <c r="C38" s="16">
        <v>2857513768</v>
      </c>
      <c r="D38" s="16">
        <v>1324696777</v>
      </c>
    </row>
    <row r="39" spans="1:4" ht="15.75">
      <c r="A39" s="7">
        <v>2</v>
      </c>
      <c r="B39" s="68" t="s">
        <v>122</v>
      </c>
      <c r="C39" s="16">
        <v>51086917</v>
      </c>
      <c r="D39" s="16">
        <v>158683060</v>
      </c>
    </row>
    <row r="40" spans="1:4" s="23" customFormat="1" ht="15.75">
      <c r="A40" s="71" t="s">
        <v>78</v>
      </c>
      <c r="B40" s="72" t="s">
        <v>123</v>
      </c>
      <c r="C40" s="22">
        <f>+C31+C27</f>
        <v>21728518447</v>
      </c>
      <c r="D40" s="22">
        <f>+D31+D27</f>
        <v>18957615447</v>
      </c>
    </row>
    <row r="41" spans="1:4" s="23" customFormat="1" ht="15.75">
      <c r="A41" s="26"/>
      <c r="B41" s="27"/>
      <c r="C41" s="28"/>
      <c r="D41" s="28"/>
    </row>
    <row r="42" ht="26.25" customHeight="1">
      <c r="A42" s="61" t="s">
        <v>124</v>
      </c>
    </row>
    <row r="43" ht="26.25" customHeight="1">
      <c r="A43" s="3"/>
    </row>
    <row r="44" spans="1:4" s="41" customFormat="1" ht="15.75">
      <c r="A44" s="73" t="s">
        <v>2</v>
      </c>
      <c r="B44" s="74" t="s">
        <v>127</v>
      </c>
      <c r="C44" s="74" t="s">
        <v>125</v>
      </c>
      <c r="D44" s="74" t="s">
        <v>126</v>
      </c>
    </row>
    <row r="45" spans="1:4" ht="15.75">
      <c r="A45" s="29">
        <v>1</v>
      </c>
      <c r="B45" s="75" t="s">
        <v>128</v>
      </c>
      <c r="C45" s="31">
        <v>9278979917</v>
      </c>
      <c r="D45" s="31">
        <f>+C45+'Qui 12007'!C45</f>
        <v>17586094369</v>
      </c>
    </row>
    <row r="46" spans="1:4" ht="15.75">
      <c r="A46" s="7">
        <v>2</v>
      </c>
      <c r="B46" s="68" t="s">
        <v>129</v>
      </c>
      <c r="C46" s="16">
        <v>0</v>
      </c>
      <c r="D46" s="16">
        <v>0</v>
      </c>
    </row>
    <row r="47" spans="1:4" ht="15.75">
      <c r="A47" s="7">
        <v>3</v>
      </c>
      <c r="B47" s="68" t="s">
        <v>130</v>
      </c>
      <c r="C47" s="16">
        <f>+C45-C46</f>
        <v>9278979917</v>
      </c>
      <c r="D47" s="16">
        <f>+D45-D46</f>
        <v>17586094369</v>
      </c>
    </row>
    <row r="48" spans="1:4" ht="15.75">
      <c r="A48" s="7">
        <v>4</v>
      </c>
      <c r="B48" s="68" t="s">
        <v>131</v>
      </c>
      <c r="C48" s="16">
        <v>8274316750</v>
      </c>
      <c r="D48" s="31">
        <f>+C48+'Qui 12007'!C48</f>
        <v>15284781548</v>
      </c>
    </row>
    <row r="49" spans="1:4" ht="15.75">
      <c r="A49" s="7">
        <v>5</v>
      </c>
      <c r="B49" s="68" t="s">
        <v>132</v>
      </c>
      <c r="C49" s="16">
        <f>+C47-C48</f>
        <v>1004663167</v>
      </c>
      <c r="D49" s="16">
        <f>+D47-D48</f>
        <v>2301312821</v>
      </c>
    </row>
    <row r="50" spans="1:4" ht="15.75">
      <c r="A50" s="7">
        <v>6</v>
      </c>
      <c r="B50" s="68" t="s">
        <v>133</v>
      </c>
      <c r="C50" s="16">
        <v>77757090</v>
      </c>
      <c r="D50" s="31">
        <f>+C50+'Qui 12007'!C50</f>
        <v>161619643</v>
      </c>
    </row>
    <row r="51" spans="1:4" ht="15.75">
      <c r="A51" s="7">
        <v>7</v>
      </c>
      <c r="B51" s="68" t="s">
        <v>134</v>
      </c>
      <c r="C51" s="16">
        <v>0</v>
      </c>
      <c r="D51" s="16">
        <v>0</v>
      </c>
    </row>
    <row r="52" spans="1:4" ht="15.75">
      <c r="A52" s="7">
        <v>8</v>
      </c>
      <c r="B52" s="68" t="s">
        <v>135</v>
      </c>
      <c r="C52" s="16">
        <f>+C50-C51</f>
        <v>77757090</v>
      </c>
      <c r="D52" s="16">
        <f>+D50-D51</f>
        <v>161619643</v>
      </c>
    </row>
    <row r="53" spans="1:4" ht="15.75">
      <c r="A53" s="7">
        <v>9</v>
      </c>
      <c r="B53" s="68" t="s">
        <v>136</v>
      </c>
      <c r="C53" s="16">
        <v>9545949</v>
      </c>
      <c r="D53" s="31">
        <f>+C53+'Qui 12007'!C53</f>
        <v>38169009</v>
      </c>
    </row>
    <row r="54" spans="1:4" ht="15.75">
      <c r="A54" s="7">
        <v>10</v>
      </c>
      <c r="B54" s="68" t="s">
        <v>137</v>
      </c>
      <c r="C54" s="16">
        <v>478981199</v>
      </c>
      <c r="D54" s="31">
        <f>+C54+'Qui 12007'!C54</f>
        <v>1070884762</v>
      </c>
    </row>
    <row r="55" spans="1:4" ht="15.75">
      <c r="A55" s="7">
        <v>11</v>
      </c>
      <c r="B55" s="68" t="s">
        <v>138</v>
      </c>
      <c r="C55" s="16">
        <v>945706064</v>
      </c>
      <c r="D55" s="31">
        <f>+C55+'Qui 12007'!C55</f>
        <v>945706064</v>
      </c>
    </row>
    <row r="56" spans="1:4" ht="15.75">
      <c r="A56" s="7">
        <v>12</v>
      </c>
      <c r="B56" s="68" t="s">
        <v>139</v>
      </c>
      <c r="C56" s="16">
        <v>808182553</v>
      </c>
      <c r="D56" s="31">
        <f>+C56+'Qui 12007'!C56</f>
        <v>808665952</v>
      </c>
    </row>
    <row r="57" spans="1:4" ht="15.75">
      <c r="A57" s="7">
        <v>13</v>
      </c>
      <c r="B57" s="68" t="s">
        <v>140</v>
      </c>
      <c r="C57" s="16">
        <f>+C55-C56</f>
        <v>137523511</v>
      </c>
      <c r="D57" s="16">
        <f>+D55-D56</f>
        <v>137040112</v>
      </c>
    </row>
    <row r="58" spans="1:4" ht="15.75">
      <c r="A58" s="7">
        <v>14</v>
      </c>
      <c r="B58" s="68" t="s">
        <v>141</v>
      </c>
      <c r="C58" s="16">
        <f>+C49+C52-C53-C54+C57</f>
        <v>731416620</v>
      </c>
      <c r="D58" s="16">
        <f>+D49+D52-D53-D54+D57</f>
        <v>1490918805</v>
      </c>
    </row>
    <row r="59" spans="1:4" ht="15.75">
      <c r="A59" s="7">
        <v>15</v>
      </c>
      <c r="B59" s="68" t="s">
        <v>142</v>
      </c>
      <c r="C59" s="16">
        <v>147063325</v>
      </c>
      <c r="D59" s="31">
        <f>+C59+'Qui 12007'!C59</f>
        <v>298963762</v>
      </c>
    </row>
    <row r="60" spans="1:4" ht="15.75">
      <c r="A60" s="7">
        <v>16</v>
      </c>
      <c r="B60" s="68" t="s">
        <v>143</v>
      </c>
      <c r="C60" s="16">
        <f>+C58-C59</f>
        <v>584353295</v>
      </c>
      <c r="D60" s="16">
        <f>+D58-D59</f>
        <v>1191955043</v>
      </c>
    </row>
    <row r="61" spans="1:4" ht="15.75">
      <c r="A61" s="7">
        <v>17</v>
      </c>
      <c r="B61" s="68" t="s">
        <v>144</v>
      </c>
      <c r="C61" s="16">
        <f>+C60/900000</f>
        <v>649.2814388888889</v>
      </c>
      <c r="D61" s="16">
        <f>+D60/900000</f>
        <v>1324.3944922222222</v>
      </c>
    </row>
    <row r="62" spans="1:4" ht="14.25" customHeight="1" hidden="1">
      <c r="A62" s="36"/>
      <c r="B62" s="76" t="s">
        <v>145</v>
      </c>
      <c r="C62" s="38">
        <f>+C60*0.3</f>
        <v>175305988.5</v>
      </c>
      <c r="D62" s="38">
        <f>+D60*0.3</f>
        <v>357586512.9</v>
      </c>
    </row>
    <row r="63" spans="1:4" ht="18" customHeight="1" hidden="1">
      <c r="A63" s="36"/>
      <c r="B63" s="76" t="s">
        <v>146</v>
      </c>
      <c r="C63" s="38">
        <f>+C60-C62</f>
        <v>409047306.5</v>
      </c>
      <c r="D63" s="38">
        <f>+D60-D62</f>
        <v>834368530.1</v>
      </c>
    </row>
    <row r="64" spans="1:4" ht="15.75">
      <c r="A64" s="10">
        <v>18</v>
      </c>
      <c r="B64" s="70" t="s">
        <v>147</v>
      </c>
      <c r="C64" s="17">
        <f>+C63/900000</f>
        <v>454.49700722222224</v>
      </c>
      <c r="D64" s="17">
        <f>+D63/900000</f>
        <v>927.0761445555556</v>
      </c>
    </row>
    <row r="65" spans="1:4" ht="15">
      <c r="A65" s="33"/>
      <c r="B65" s="34"/>
      <c r="C65" s="35"/>
      <c r="D65" s="35"/>
    </row>
    <row r="66" ht="15.75">
      <c r="A66" s="77" t="s">
        <v>148</v>
      </c>
    </row>
    <row r="67" ht="15">
      <c r="A67" s="3"/>
    </row>
    <row r="68" spans="1:4" ht="15.75">
      <c r="A68" s="63" t="s">
        <v>2</v>
      </c>
      <c r="B68" s="79" t="s">
        <v>127</v>
      </c>
      <c r="C68" s="78" t="s">
        <v>149</v>
      </c>
      <c r="D68" s="78" t="s">
        <v>150</v>
      </c>
    </row>
    <row r="69" spans="1:4" ht="15.75">
      <c r="A69" s="29">
        <v>1</v>
      </c>
      <c r="B69" s="80" t="s">
        <v>151</v>
      </c>
      <c r="C69" s="31"/>
      <c r="D69" s="31"/>
    </row>
    <row r="70" spans="1:4" ht="15.75">
      <c r="A70" s="7"/>
      <c r="B70" s="81" t="s">
        <v>152</v>
      </c>
      <c r="C70" s="46">
        <f>+'Qui 12007'!D70</f>
        <v>0.3892575631712144</v>
      </c>
      <c r="D70" s="46">
        <f>+D15/D26</f>
        <v>0.4198551072655905</v>
      </c>
    </row>
    <row r="71" spans="1:4" ht="15.75">
      <c r="A71" s="10"/>
      <c r="B71" s="82" t="s">
        <v>153</v>
      </c>
      <c r="C71" s="48">
        <f>+'Qui 12007'!D71</f>
        <v>0.6107424368287856</v>
      </c>
      <c r="D71" s="48">
        <f>+D9/D26</f>
        <v>0.5801448927344095</v>
      </c>
    </row>
    <row r="72" spans="1:4" ht="15.75">
      <c r="A72" s="4">
        <v>2</v>
      </c>
      <c r="B72" s="79" t="s">
        <v>154</v>
      </c>
      <c r="C72" s="55"/>
      <c r="D72" s="55"/>
    </row>
    <row r="73" spans="1:4" ht="15.75">
      <c r="A73" s="63" t="s">
        <v>2</v>
      </c>
      <c r="B73" s="79" t="s">
        <v>127</v>
      </c>
      <c r="C73" s="78" t="s">
        <v>149</v>
      </c>
      <c r="D73" s="78" t="s">
        <v>150</v>
      </c>
    </row>
    <row r="74" spans="1:4" ht="15.75">
      <c r="A74" s="29"/>
      <c r="B74" s="83" t="s">
        <v>155</v>
      </c>
      <c r="C74" s="59">
        <f>+'Qui 12007'!D74</f>
        <v>0.35277160869006763</v>
      </c>
      <c r="D74" s="54">
        <f>+D27/D40</f>
        <v>0.22518568545368173</v>
      </c>
    </row>
    <row r="75" spans="1:4" ht="15.75">
      <c r="A75" s="10"/>
      <c r="B75" s="82" t="s">
        <v>156</v>
      </c>
      <c r="C75" s="48">
        <f>+'Qui 12007'!D75</f>
        <v>0.6472283913099324</v>
      </c>
      <c r="D75" s="48">
        <f>+D31/D40</f>
        <v>0.7748143145463182</v>
      </c>
    </row>
    <row r="76" spans="1:4" ht="15.75">
      <c r="A76" s="29">
        <v>3</v>
      </c>
      <c r="B76" s="80" t="s">
        <v>157</v>
      </c>
      <c r="C76" s="56"/>
      <c r="D76" s="31"/>
    </row>
    <row r="77" spans="1:4" ht="15.75">
      <c r="A77" s="7"/>
      <c r="B77" s="81" t="s">
        <v>158</v>
      </c>
      <c r="C77" s="57">
        <f>+'Qui 12007'!D77</f>
        <v>0.66</v>
      </c>
      <c r="D77" s="57">
        <f>+D10/D27</f>
        <v>0.07332308137085151</v>
      </c>
    </row>
    <row r="78" spans="1:4" ht="15.75">
      <c r="A78" s="10"/>
      <c r="B78" s="82" t="s">
        <v>159</v>
      </c>
      <c r="C78" s="58">
        <f>+'Qui 12007'!D78</f>
        <v>1.731268678612291</v>
      </c>
      <c r="D78" s="58">
        <f>D9/D27</f>
        <v>2.576295609401598</v>
      </c>
    </row>
    <row r="79" spans="1:4" ht="15.75">
      <c r="A79" s="29">
        <v>4</v>
      </c>
      <c r="B79" s="80" t="s">
        <v>160</v>
      </c>
      <c r="C79" s="56"/>
      <c r="D79" s="31"/>
    </row>
    <row r="80" spans="1:4" ht="15.75">
      <c r="A80" s="7"/>
      <c r="B80" s="81" t="s">
        <v>161</v>
      </c>
      <c r="C80" s="46">
        <f>+'Qui 12007'!D80</f>
        <v>0.03495416343514495</v>
      </c>
      <c r="D80" s="46">
        <f>+C58/D26</f>
        <v>0.03858167827303117</v>
      </c>
    </row>
    <row r="81" spans="1:4" ht="15.75">
      <c r="A81" s="7"/>
      <c r="B81" s="81" t="s">
        <v>162</v>
      </c>
      <c r="C81" s="46">
        <f>+'Qui 12007'!D81</f>
        <v>0.07314233498416714</v>
      </c>
      <c r="D81" s="46">
        <f>+C60/C47</f>
        <v>0.06297602756197451</v>
      </c>
    </row>
    <row r="82" spans="1:4" ht="15.75">
      <c r="A82" s="10"/>
      <c r="B82" s="82" t="s">
        <v>163</v>
      </c>
      <c r="C82" s="48">
        <f>+'Qui 12007'!D82</f>
        <v>0.04320473440839127</v>
      </c>
      <c r="D82" s="48">
        <f>+C60/D31</f>
        <v>0.039782690603212725</v>
      </c>
    </row>
    <row r="84" spans="3:4" ht="15.75">
      <c r="C84" s="85" t="s">
        <v>164</v>
      </c>
      <c r="D84" s="86"/>
    </row>
    <row r="85" spans="3:4" ht="15.75">
      <c r="C85" s="85" t="s">
        <v>165</v>
      </c>
      <c r="D85" s="86"/>
    </row>
    <row r="86" ht="15">
      <c r="C86" s="42"/>
    </row>
    <row r="87" ht="15">
      <c r="C87" s="42"/>
    </row>
    <row r="88" ht="15">
      <c r="C88" s="42"/>
    </row>
    <row r="89" ht="15">
      <c r="C89" s="42"/>
    </row>
    <row r="90" spans="3:4" ht="15.75">
      <c r="C90" s="85" t="s">
        <v>166</v>
      </c>
      <c r="D90" s="86"/>
    </row>
  </sheetData>
  <mergeCells count="5">
    <mergeCell ref="C90:D90"/>
    <mergeCell ref="A3:D3"/>
    <mergeCell ref="A4:D4"/>
    <mergeCell ref="C84:D84"/>
    <mergeCell ref="C85:D85"/>
  </mergeCells>
  <printOptions/>
  <pageMargins left="0.25" right="0.25" top="0.25" bottom="0.25" header="0.4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DoanLy</cp:lastModifiedBy>
  <cp:lastPrinted>2007-07-20T08:01:25Z</cp:lastPrinted>
  <dcterms:created xsi:type="dcterms:W3CDTF">2007-01-20T06:57:42Z</dcterms:created>
  <dcterms:modified xsi:type="dcterms:W3CDTF">2007-07-26T02:38:09Z</dcterms:modified>
  <cp:category/>
  <cp:version/>
  <cp:contentType/>
  <cp:contentStatus/>
</cp:coreProperties>
</file>